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1"/>
  </bookViews>
  <sheets>
    <sheet name="SG-&gt;Sugar" sheetId="1" r:id="rId1"/>
    <sheet name="Priming" sheetId="2" r:id="rId2"/>
    <sheet name="Sulphite" sheetId="3" r:id="rId3"/>
    <sheet name="ELIF " sheetId="4" r:id="rId4"/>
  </sheets>
  <definedNames/>
  <calcPr fullCalcOnLoad="1"/>
</workbook>
</file>

<file path=xl/sharedStrings.xml><?xml version="1.0" encoding="utf-8"?>
<sst xmlns="http://schemas.openxmlformats.org/spreadsheetml/2006/main" count="85" uniqueCount="43">
  <si>
    <t>Alcohol %</t>
  </si>
  <si>
    <t>Litres</t>
  </si>
  <si>
    <t>Liters</t>
  </si>
  <si>
    <t>Litres (15 g/l)</t>
  </si>
  <si>
    <t>dl</t>
  </si>
  <si>
    <t>Litres (10 g/l)</t>
  </si>
  <si>
    <t>Observed
SG</t>
  </si>
  <si>
    <t>Observed
Brix</t>
  </si>
  <si>
    <t>Actual
SG</t>
  </si>
  <si>
    <t>Actual SG Before</t>
  </si>
  <si>
    <t>Desired SG After</t>
  </si>
  <si>
    <t>Note</t>
  </si>
  <si>
    <t xml:space="preserve">This calculation incorporates a correction for the fact that musts contain dissolved solids other than sugar which influence hydrometer readings. </t>
  </si>
  <si>
    <t>gm  =</t>
  </si>
  <si>
    <t>Priming for Beer &amp; Sparkling Wine</t>
  </si>
  <si>
    <t>&lt;&lt; You change these</t>
  </si>
  <si>
    <t xml:space="preserve">&lt;&lt; </t>
  </si>
  <si>
    <t>CampdenTabs</t>
  </si>
  <si>
    <t>1 CT = .44g = 250ppm / litre</t>
  </si>
  <si>
    <t>Grams</t>
  </si>
  <si>
    <t>.088g = 50 ppm / litre</t>
  </si>
  <si>
    <t>Tbsp</t>
  </si>
  <si>
    <t>tsp</t>
  </si>
  <si>
    <t>1tsp = 5.5g - 6.2 g</t>
  </si>
  <si>
    <t>ml</t>
  </si>
  <si>
    <t>Sugar
gms/L</t>
  </si>
  <si>
    <t xml:space="preserve"> grams of sugar needed</t>
  </si>
  <si>
    <t>Litres (8.3 g/l)</t>
  </si>
  <si>
    <t>This is what Brew House provides</t>
  </si>
  <si>
    <t>gm</t>
  </si>
  <si>
    <t>=</t>
  </si>
  <si>
    <t xml:space="preserve">ml </t>
  </si>
  <si>
    <t>needs</t>
  </si>
  <si>
    <t>dash</t>
  </si>
  <si>
    <t>pinch</t>
  </si>
  <si>
    <t xml:space="preserve">gm </t>
  </si>
  <si>
    <t>gm / bottle</t>
  </si>
  <si>
    <t>1 cc of Ivan's 10% solution contains .1 grams of powder
So 1cc of his solution / litre gives 50 PPM
To calculate the 10% solution for volumes other than 4 litres use PPM=56700</t>
  </si>
  <si>
    <t>PPM to be added</t>
  </si>
  <si>
    <t>Amount of sulphite to add for a specified concentration of SO2</t>
  </si>
  <si>
    <t>This is works best for Muscat</t>
  </si>
  <si>
    <t>Tbls</t>
  </si>
  <si>
    <t>This calculation assumes you will be adding the sugar to the bulk wine or beer. 
But if you set Liters to .65 it works for quart beer bottles too.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</si>
</sst>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0000000000"/>
    <numFmt numFmtId="175" formatCode="0.0000000"/>
    <numFmt numFmtId="176" formatCode="0.000000"/>
    <numFmt numFmtId="177" formatCode="0.00000"/>
    <numFmt numFmtId="178" formatCode="0.0000"/>
  </numFmts>
  <fonts count="10"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3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1" fontId="0" fillId="2" borderId="1" xfId="0" applyNumberFormat="1" applyFill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/>
    </xf>
    <xf numFmtId="0" fontId="0" fillId="0" borderId="0" xfId="0" applyAlignment="1">
      <alignment wrapText="1"/>
    </xf>
    <xf numFmtId="173" fontId="0" fillId="2" borderId="1" xfId="0" applyNumberFormat="1" applyFill="1" applyBorder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right" wrapText="1"/>
    </xf>
    <xf numFmtId="174" fontId="0" fillId="0" borderId="0" xfId="0" applyNumberFormat="1" applyAlignment="1">
      <alignment/>
    </xf>
    <xf numFmtId="17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 wrapText="1"/>
    </xf>
    <xf numFmtId="0" fontId="0" fillId="0" borderId="0" xfId="0" applyAlignment="1">
      <alignment vertical="top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2" borderId="1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wrapText="1"/>
    </xf>
    <xf numFmtId="173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" borderId="2" xfId="0" applyFill="1" applyBorder="1" applyAlignment="1">
      <alignment/>
    </xf>
    <xf numFmtId="2" fontId="0" fillId="0" borderId="0" xfId="0" applyNumberFormat="1" applyFill="1" applyBorder="1" applyAlignment="1">
      <alignment/>
    </xf>
    <xf numFmtId="172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72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2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F13" sqref="F13"/>
    </sheetView>
  </sheetViews>
  <sheetFormatPr defaultColWidth="9.140625" defaultRowHeight="12.75"/>
  <cols>
    <col min="1" max="1" width="12.421875" style="0" customWidth="1"/>
    <col min="2" max="2" width="12.7109375" style="1" customWidth="1"/>
    <col min="3" max="3" width="13.421875" style="0" customWidth="1"/>
    <col min="4" max="4" width="10.28125" style="0" customWidth="1"/>
    <col min="5" max="5" width="9.421875" style="0" customWidth="1"/>
    <col min="6" max="6" width="13.140625" style="0" customWidth="1"/>
    <col min="7" max="7" width="6.00390625" style="0" customWidth="1"/>
    <col min="8" max="16384" width="9.00390625" style="0" customWidth="1"/>
  </cols>
  <sheetData>
    <row r="1" spans="1:14" s="15" customFormat="1" ht="35.25" customHeight="1">
      <c r="A1" s="12"/>
      <c r="B1" s="18" t="s">
        <v>6</v>
      </c>
      <c r="C1" s="19" t="s">
        <v>7</v>
      </c>
      <c r="D1" s="22" t="s">
        <v>8</v>
      </c>
      <c r="E1" s="32" t="s">
        <v>25</v>
      </c>
      <c r="F1" s="16" t="s">
        <v>0</v>
      </c>
      <c r="G1" s="13"/>
      <c r="H1" s="12"/>
      <c r="I1" s="12"/>
      <c r="J1" s="12"/>
      <c r="M1" s="14"/>
      <c r="N1" s="14"/>
    </row>
    <row r="2" spans="2:14" ht="12.75" customHeight="1">
      <c r="B2" s="20"/>
      <c r="D2" s="1"/>
      <c r="E2" s="2"/>
      <c r="F2" s="3"/>
      <c r="G2" s="2"/>
      <c r="M2" s="3"/>
      <c r="N2" s="3"/>
    </row>
    <row r="3" spans="2:24" ht="12.75" customHeight="1">
      <c r="B3" s="20">
        <v>1</v>
      </c>
      <c r="C3" s="21">
        <v>0</v>
      </c>
      <c r="D3" s="20">
        <f>B3-X3</f>
        <v>1</v>
      </c>
      <c r="E3" s="2">
        <f aca="true" t="shared" si="0" ref="E3:E18">(D3-1)*2640</f>
        <v>0</v>
      </c>
      <c r="F3" s="4"/>
      <c r="G3" s="4"/>
      <c r="K3" s="1"/>
      <c r="M3" s="4"/>
      <c r="N3" s="4"/>
      <c r="X3">
        <v>0</v>
      </c>
    </row>
    <row r="4" spans="2:24" ht="12.75" customHeight="1">
      <c r="B4" s="20">
        <v>1.01</v>
      </c>
      <c r="C4" s="21">
        <v>3.8</v>
      </c>
      <c r="D4" s="20">
        <f aca="true" t="shared" si="1" ref="D4:D18">B4-X4</f>
        <v>1.009</v>
      </c>
      <c r="E4" s="2">
        <f t="shared" si="0"/>
        <v>23.759999999999728</v>
      </c>
      <c r="F4" s="4"/>
      <c r="G4" s="4"/>
      <c r="K4" s="1"/>
      <c r="M4" s="4"/>
      <c r="N4" s="4"/>
      <c r="X4">
        <v>0.001000000000000112</v>
      </c>
    </row>
    <row r="5" spans="2:24" ht="12.75" customHeight="1">
      <c r="B5" s="20">
        <v>1.02</v>
      </c>
      <c r="C5" s="21">
        <v>6</v>
      </c>
      <c r="D5" s="20">
        <f t="shared" si="1"/>
        <v>1.018</v>
      </c>
      <c r="E5" s="2">
        <f t="shared" si="0"/>
        <v>47.52000000000004</v>
      </c>
      <c r="F5" s="4"/>
      <c r="G5" s="4"/>
      <c r="K5" s="1"/>
      <c r="M5" s="4"/>
      <c r="N5" s="4"/>
      <c r="X5">
        <v>0.0020000000000000018</v>
      </c>
    </row>
    <row r="6" spans="2:24" ht="12.75" customHeight="1">
      <c r="B6" s="20">
        <v>1.03</v>
      </c>
      <c r="C6" s="21">
        <v>8.2</v>
      </c>
      <c r="D6" s="20">
        <f t="shared" si="1"/>
        <v>1.028</v>
      </c>
      <c r="E6" s="2">
        <f t="shared" si="0"/>
        <v>73.92000000000007</v>
      </c>
      <c r="F6" s="4"/>
      <c r="G6" s="4"/>
      <c r="K6" s="1"/>
      <c r="M6" s="4"/>
      <c r="N6" s="4"/>
      <c r="X6">
        <v>0.0020000000000000018</v>
      </c>
    </row>
    <row r="7" spans="2:24" ht="12.75" customHeight="1">
      <c r="B7" s="20">
        <v>1.04</v>
      </c>
      <c r="C7" s="21">
        <v>10.4</v>
      </c>
      <c r="D7" s="20">
        <f t="shared" si="1"/>
        <v>1.037</v>
      </c>
      <c r="E7" s="2">
        <f t="shared" si="0"/>
        <v>97.6799999999998</v>
      </c>
      <c r="F7" s="4"/>
      <c r="G7" s="4"/>
      <c r="K7" s="1"/>
      <c r="M7" s="4"/>
      <c r="N7" s="4"/>
      <c r="X7">
        <v>0.0030000000000001137</v>
      </c>
    </row>
    <row r="8" spans="2:24" ht="12.75" customHeight="1">
      <c r="B8" s="20">
        <v>1.05</v>
      </c>
      <c r="C8" s="21">
        <v>12.6</v>
      </c>
      <c r="D8" s="20">
        <f t="shared" si="1"/>
        <v>1.046</v>
      </c>
      <c r="E8" s="2">
        <f t="shared" si="0"/>
        <v>121.44000000000011</v>
      </c>
      <c r="F8" s="4"/>
      <c r="G8" s="4"/>
      <c r="K8" s="1"/>
      <c r="M8" s="4"/>
      <c r="N8" s="4"/>
      <c r="X8">
        <v>0.0040000000000000036</v>
      </c>
    </row>
    <row r="9" spans="2:24" ht="12.75" customHeight="1">
      <c r="B9" s="20">
        <v>1.06</v>
      </c>
      <c r="C9" s="21">
        <v>14.8</v>
      </c>
      <c r="D9" s="20">
        <f t="shared" si="1"/>
        <v>1.056</v>
      </c>
      <c r="E9" s="2">
        <f t="shared" si="0"/>
        <v>147.84000000000015</v>
      </c>
      <c r="F9" s="4"/>
      <c r="G9" s="4"/>
      <c r="K9" s="1"/>
      <c r="M9" s="4"/>
      <c r="N9" s="4"/>
      <c r="X9">
        <v>0.0040000000000000036</v>
      </c>
    </row>
    <row r="10" spans="2:24" ht="12.75" customHeight="1">
      <c r="B10" s="20">
        <v>1.065</v>
      </c>
      <c r="C10" s="21">
        <v>15.9</v>
      </c>
      <c r="D10" s="20">
        <f t="shared" si="1"/>
        <v>1.061</v>
      </c>
      <c r="E10" s="2">
        <f t="shared" si="0"/>
        <v>161.03999999999985</v>
      </c>
      <c r="F10" s="4">
        <f aca="true" t="shared" si="2" ref="F10:F17">(D10-1)*137</f>
        <v>8.356999999999992</v>
      </c>
      <c r="G10" s="4"/>
      <c r="K10" s="1"/>
      <c r="M10" s="4"/>
      <c r="N10" s="4"/>
      <c r="X10">
        <v>0.0040000000000000036</v>
      </c>
    </row>
    <row r="11" spans="2:24" ht="12.75" customHeight="1">
      <c r="B11" s="20">
        <v>1.07</v>
      </c>
      <c r="C11" s="21">
        <v>17</v>
      </c>
      <c r="D11" s="20">
        <f t="shared" si="1"/>
        <v>1.065</v>
      </c>
      <c r="E11" s="2">
        <f t="shared" si="0"/>
        <v>171.59999999999985</v>
      </c>
      <c r="F11" s="4">
        <f t="shared" si="2"/>
        <v>8.904999999999992</v>
      </c>
      <c r="G11" s="4"/>
      <c r="K11" s="1"/>
      <c r="M11" s="4"/>
      <c r="N11" s="4"/>
      <c r="X11">
        <v>0.0050000000000001155</v>
      </c>
    </row>
    <row r="12" spans="2:24" ht="12.75" customHeight="1">
      <c r="B12" s="20">
        <v>1.075</v>
      </c>
      <c r="C12" s="21">
        <v>18.1</v>
      </c>
      <c r="D12" s="20">
        <f t="shared" si="1"/>
        <v>1.07</v>
      </c>
      <c r="E12" s="2">
        <f t="shared" si="0"/>
        <v>184.80000000000015</v>
      </c>
      <c r="F12" s="4">
        <f t="shared" si="2"/>
        <v>9.590000000000009</v>
      </c>
      <c r="G12" s="4"/>
      <c r="K12" s="1"/>
      <c r="M12" s="4"/>
      <c r="N12" s="4"/>
      <c r="X12">
        <v>0.004999999999999893</v>
      </c>
    </row>
    <row r="13" spans="2:24" ht="12.75" customHeight="1">
      <c r="B13" s="20">
        <v>1.08</v>
      </c>
      <c r="C13" s="21">
        <v>19.2</v>
      </c>
      <c r="D13" s="20">
        <f t="shared" si="1"/>
        <v>1.075</v>
      </c>
      <c r="E13" s="2">
        <f t="shared" si="0"/>
        <v>197.9999999999999</v>
      </c>
      <c r="F13" s="4">
        <f t="shared" si="2"/>
        <v>10.274999999999993</v>
      </c>
      <c r="G13" s="4"/>
      <c r="K13" s="1"/>
      <c r="M13" s="4"/>
      <c r="N13" s="4"/>
      <c r="X13">
        <v>0.0050000000000001155</v>
      </c>
    </row>
    <row r="14" spans="2:24" ht="12.75" customHeight="1">
      <c r="B14" s="20">
        <v>1.085</v>
      </c>
      <c r="C14" s="21">
        <v>20.3</v>
      </c>
      <c r="D14" s="20">
        <f t="shared" si="1"/>
        <v>1.079</v>
      </c>
      <c r="E14" s="2">
        <f t="shared" si="0"/>
        <v>208.5599999999999</v>
      </c>
      <c r="F14" s="4">
        <f t="shared" si="2"/>
        <v>10.822999999999995</v>
      </c>
      <c r="G14" s="4"/>
      <c r="K14" s="1"/>
      <c r="M14" s="4"/>
      <c r="N14" s="4"/>
      <c r="X14">
        <v>0.006000000000000005</v>
      </c>
    </row>
    <row r="15" spans="2:24" ht="12.75" customHeight="1">
      <c r="B15" s="20">
        <v>1.09</v>
      </c>
      <c r="C15" s="21">
        <v>21.4</v>
      </c>
      <c r="D15" s="20">
        <f t="shared" si="1"/>
        <v>1.084</v>
      </c>
      <c r="E15" s="2">
        <f t="shared" si="0"/>
        <v>221.7600000000002</v>
      </c>
      <c r="F15" s="4">
        <f t="shared" si="2"/>
        <v>11.50800000000001</v>
      </c>
      <c r="G15" s="4"/>
      <c r="K15" s="1"/>
      <c r="M15" s="4"/>
      <c r="N15" s="4"/>
      <c r="X15">
        <v>0.006000000000000005</v>
      </c>
    </row>
    <row r="16" spans="2:24" ht="12.75" customHeight="1">
      <c r="B16" s="20">
        <v>1.095</v>
      </c>
      <c r="C16" s="21">
        <v>22.5</v>
      </c>
      <c r="D16" s="20">
        <f t="shared" si="1"/>
        <v>1.089</v>
      </c>
      <c r="E16" s="2">
        <f t="shared" si="0"/>
        <v>234.95999999999992</v>
      </c>
      <c r="F16" s="4">
        <f t="shared" si="2"/>
        <v>12.192999999999996</v>
      </c>
      <c r="G16" s="4"/>
      <c r="K16" s="1"/>
      <c r="M16" s="4"/>
      <c r="N16" s="4"/>
      <c r="X16">
        <v>0.006000000000000005</v>
      </c>
    </row>
    <row r="17" spans="2:24" ht="12.75" customHeight="1">
      <c r="B17" s="20">
        <v>1.1</v>
      </c>
      <c r="C17" s="21">
        <v>23.6</v>
      </c>
      <c r="D17" s="20">
        <f t="shared" si="1"/>
        <v>1.093</v>
      </c>
      <c r="E17" s="2">
        <f t="shared" si="0"/>
        <v>245.51999999999992</v>
      </c>
      <c r="F17" s="4">
        <f t="shared" si="2"/>
        <v>12.740999999999996</v>
      </c>
      <c r="G17" s="4"/>
      <c r="H17" s="2"/>
      <c r="K17" s="1"/>
      <c r="M17" s="4"/>
      <c r="N17" s="4"/>
      <c r="X17">
        <v>0.007000000000000117</v>
      </c>
    </row>
    <row r="18" spans="2:24" ht="12.75" customHeight="1">
      <c r="B18" s="20">
        <v>1.105</v>
      </c>
      <c r="C18" s="21">
        <v>23.6</v>
      </c>
      <c r="D18" s="20">
        <f t="shared" si="1"/>
        <v>1.098</v>
      </c>
      <c r="E18" s="2">
        <f t="shared" si="0"/>
        <v>258.72000000000025</v>
      </c>
      <c r="F18" s="4">
        <f>(D18-1)*137</f>
        <v>13.426000000000013</v>
      </c>
      <c r="G18" s="4"/>
      <c r="H18" s="2"/>
      <c r="K18" s="1"/>
      <c r="M18" s="4"/>
      <c r="N18" s="4"/>
      <c r="X18">
        <v>0.006999999999999895</v>
      </c>
    </row>
    <row r="19" spans="2:13" ht="12.75" customHeight="1">
      <c r="B19" s="20"/>
      <c r="C19" s="21"/>
      <c r="D19" s="20"/>
      <c r="E19" s="2"/>
      <c r="F19" s="4"/>
      <c r="G19" s="2"/>
      <c r="M19" s="4"/>
    </row>
    <row r="20" spans="3:7" ht="12.75" customHeight="1" thickBot="1">
      <c r="C20" s="4"/>
      <c r="D20" s="1"/>
      <c r="E20" s="2"/>
      <c r="F20" s="4"/>
      <c r="G20" s="2"/>
    </row>
    <row r="21" spans="1:7" ht="12.75" customHeight="1" thickBot="1" thickTop="1">
      <c r="A21" t="s">
        <v>9</v>
      </c>
      <c r="C21" s="6"/>
      <c r="D21" s="5">
        <v>1.089</v>
      </c>
      <c r="E21" s="2">
        <f>(D21-1)*2640</f>
        <v>234.95999999999992</v>
      </c>
      <c r="F21" s="4">
        <f>(D21-1)*137</f>
        <v>12.192999999999996</v>
      </c>
      <c r="G21" s="2"/>
    </row>
    <row r="22" spans="1:7" ht="12.75" customHeight="1" thickBot="1" thickTop="1">
      <c r="A22" t="s">
        <v>10</v>
      </c>
      <c r="D22" s="5">
        <v>1.09</v>
      </c>
      <c r="E22" s="2">
        <f>(D22-1)*2640</f>
        <v>237.60000000000022</v>
      </c>
      <c r="F22" s="4">
        <f>(D22-1)*137</f>
        <v>12.33000000000001</v>
      </c>
      <c r="G22" s="2"/>
    </row>
    <row r="23" spans="1:7" ht="12.75" customHeight="1" thickBot="1" thickTop="1">
      <c r="A23" t="s">
        <v>1</v>
      </c>
      <c r="C23" s="8"/>
      <c r="D23" s="7">
        <v>10</v>
      </c>
      <c r="E23" s="9">
        <f>D23*(E22-E21)</f>
        <v>26.40000000000299</v>
      </c>
      <c r="F23" s="3" t="s">
        <v>26</v>
      </c>
      <c r="G23" s="9"/>
    </row>
    <row r="24" spans="4:7" ht="12.75" customHeight="1" thickTop="1">
      <c r="D24" s="1"/>
      <c r="E24" s="2"/>
      <c r="F24" s="3"/>
      <c r="G24" s="2"/>
    </row>
    <row r="25" spans="4:7" ht="12.75" customHeight="1">
      <c r="D25" s="1"/>
      <c r="E25" s="2"/>
      <c r="F25" s="3"/>
      <c r="G25" s="2"/>
    </row>
    <row r="29" spans="1:6" ht="54.75" customHeight="1">
      <c r="A29" s="23" t="s">
        <v>11</v>
      </c>
      <c r="B29" s="37" t="s">
        <v>12</v>
      </c>
      <c r="C29" s="38"/>
      <c r="D29" s="38"/>
      <c r="E29" s="38"/>
      <c r="F29" s="38"/>
    </row>
  </sheetData>
  <sheetProtection password="DCEB" sheet="1" objects="1" scenarios="1"/>
  <protectedRanges>
    <protectedRange sqref="D23" name="Range3"/>
    <protectedRange sqref="D22" name="Range2"/>
    <protectedRange sqref="D21" name="Range1"/>
  </protectedRanges>
  <mergeCells count="1">
    <mergeCell ref="B29:F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O14" sqref="O14"/>
    </sheetView>
  </sheetViews>
  <sheetFormatPr defaultColWidth="9.140625" defaultRowHeight="12.75"/>
  <cols>
    <col min="2" max="2" width="7.28125" style="1" customWidth="1"/>
    <col min="4" max="4" width="2.00390625" style="0" customWidth="1"/>
    <col min="6" max="6" width="6.8515625" style="17" customWidth="1"/>
    <col min="7" max="7" width="6.140625" style="0" customWidth="1"/>
    <col min="9" max="9" width="6.57421875" style="0" customWidth="1"/>
  </cols>
  <sheetData>
    <row r="1" spans="1:8" ht="22.5" customHeight="1">
      <c r="A1" s="39" t="s">
        <v>14</v>
      </c>
      <c r="B1" s="40"/>
      <c r="C1" s="40"/>
      <c r="D1" s="40"/>
      <c r="E1" s="40"/>
      <c r="F1" s="40"/>
      <c r="G1" s="40"/>
      <c r="H1" s="40"/>
    </row>
    <row r="2" spans="1:7" ht="12.75" customHeight="1">
      <c r="A2" s="10"/>
      <c r="C2" s="24"/>
      <c r="D2" s="25"/>
      <c r="E2" s="25"/>
      <c r="F2" s="25"/>
      <c r="G2" s="2"/>
    </row>
    <row r="3" spans="3:7" ht="12.75" customHeight="1" thickBot="1">
      <c r="C3" s="26" t="s">
        <v>2</v>
      </c>
      <c r="D3" s="1"/>
      <c r="E3" s="2"/>
      <c r="F3" s="3"/>
      <c r="G3" s="2"/>
    </row>
    <row r="4" spans="3:8" ht="12.75" customHeight="1" thickBot="1" thickTop="1">
      <c r="C4" s="11">
        <v>0.65</v>
      </c>
      <c r="E4" s="2"/>
      <c r="F4" s="3"/>
      <c r="G4" s="3"/>
      <c r="H4" s="3"/>
    </row>
    <row r="5" spans="1:11" ht="12.75" customHeight="1" thickTop="1">
      <c r="A5" t="s">
        <v>27</v>
      </c>
      <c r="C5" s="33">
        <f>C4</f>
        <v>0.65</v>
      </c>
      <c r="E5" s="2">
        <f>C5*8.25</f>
        <v>5.3625</v>
      </c>
      <c r="F5" s="3" t="s">
        <v>13</v>
      </c>
      <c r="G5" s="3">
        <f>E5/60</f>
        <v>0.089375</v>
      </c>
      <c r="H5" s="3" t="s">
        <v>4</v>
      </c>
      <c r="I5" s="3">
        <f>G5*6.7628</f>
        <v>0.60442525</v>
      </c>
      <c r="J5" t="s">
        <v>41</v>
      </c>
      <c r="K5" t="s">
        <v>28</v>
      </c>
    </row>
    <row r="6" spans="1:10" ht="12.75" customHeight="1">
      <c r="A6" t="s">
        <v>5</v>
      </c>
      <c r="C6" s="33">
        <f>C4</f>
        <v>0.65</v>
      </c>
      <c r="E6" s="2">
        <f>C6*10</f>
        <v>6.5</v>
      </c>
      <c r="F6" s="3" t="s">
        <v>13</v>
      </c>
      <c r="G6" s="3">
        <f>E6/60</f>
        <v>0.10833333333333334</v>
      </c>
      <c r="H6" s="3" t="s">
        <v>4</v>
      </c>
      <c r="I6" s="3">
        <f>G6*6.7628</f>
        <v>0.7326366666666667</v>
      </c>
      <c r="J6" t="s">
        <v>41</v>
      </c>
    </row>
    <row r="7" spans="1:14" ht="12.75" customHeight="1">
      <c r="A7" t="s">
        <v>3</v>
      </c>
      <c r="C7" s="33">
        <f>C4</f>
        <v>0.65</v>
      </c>
      <c r="E7" s="2">
        <f>C6*15</f>
        <v>9.75</v>
      </c>
      <c r="F7" s="3" t="s">
        <v>13</v>
      </c>
      <c r="G7" s="3">
        <f>E7/60</f>
        <v>0.1625</v>
      </c>
      <c r="H7" s="3" t="s">
        <v>4</v>
      </c>
      <c r="I7" s="3">
        <f>G7*6.7628</f>
        <v>1.0989550000000001</v>
      </c>
      <c r="J7" t="s">
        <v>41</v>
      </c>
      <c r="K7" s="41" t="s">
        <v>40</v>
      </c>
      <c r="L7" s="41"/>
      <c r="M7" s="41"/>
      <c r="N7" s="41"/>
    </row>
    <row r="8" spans="4:7" ht="12.75" customHeight="1">
      <c r="D8" s="1"/>
      <c r="E8" s="2"/>
      <c r="F8" s="3"/>
      <c r="G8" s="2"/>
    </row>
    <row r="9" spans="4:7" ht="12.75" customHeight="1">
      <c r="D9" s="1"/>
      <c r="E9" s="2"/>
      <c r="F9" s="3"/>
      <c r="G9" s="2"/>
    </row>
    <row r="10" spans="4:7" ht="12.75" customHeight="1">
      <c r="D10" s="1"/>
      <c r="E10" s="2"/>
      <c r="F10" s="3"/>
      <c r="G10" s="2"/>
    </row>
    <row r="11" spans="1:7" ht="88.5" customHeight="1">
      <c r="A11" s="23" t="s">
        <v>11</v>
      </c>
      <c r="B11" s="43" t="s">
        <v>42</v>
      </c>
      <c r="C11" s="43"/>
      <c r="D11" s="43"/>
      <c r="E11" s="43"/>
      <c r="F11" s="43"/>
      <c r="G11" s="43"/>
    </row>
    <row r="12" ht="12.75">
      <c r="F12"/>
    </row>
    <row r="13" ht="12.75">
      <c r="F13"/>
    </row>
    <row r="14" ht="12.75">
      <c r="C14" s="4"/>
    </row>
    <row r="16" ht="12.75" customHeight="1"/>
  </sheetData>
  <sheetProtection password="DCEB" sheet="1" objects="1" scenarios="1"/>
  <protectedRanges>
    <protectedRange sqref="C4" name="Range1"/>
  </protectedRanges>
  <mergeCells count="3">
    <mergeCell ref="K7:N7"/>
    <mergeCell ref="A1:H1"/>
    <mergeCell ref="B11:G1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" sqref="B2"/>
    </sheetView>
  </sheetViews>
  <sheetFormatPr defaultColWidth="9.140625" defaultRowHeight="12.75"/>
  <cols>
    <col min="1" max="1" width="17.57421875" style="0" customWidth="1"/>
    <col min="2" max="2" width="6.140625" style="0" customWidth="1"/>
    <col min="3" max="3" width="18.57421875" style="0" customWidth="1"/>
    <col min="4" max="4" width="36.00390625" style="0" customWidth="1"/>
  </cols>
  <sheetData>
    <row r="1" ht="38.25" customHeight="1" thickBot="1">
      <c r="A1" s="31" t="s">
        <v>39</v>
      </c>
    </row>
    <row r="2" spans="1:4" ht="12.75" customHeight="1" thickBot="1" thickTop="1">
      <c r="A2" t="s">
        <v>2</v>
      </c>
      <c r="B2" s="27">
        <v>4</v>
      </c>
      <c r="C2" s="28" t="s">
        <v>15</v>
      </c>
      <c r="D2" s="29"/>
    </row>
    <row r="3" spans="1:4" ht="12.75" customHeight="1" thickBot="1" thickTop="1">
      <c r="A3" t="s">
        <v>38</v>
      </c>
      <c r="B3" s="27">
        <v>56700</v>
      </c>
      <c r="C3" s="29" t="s">
        <v>16</v>
      </c>
      <c r="D3" s="29"/>
    </row>
    <row r="4" ht="12.75" customHeight="1" thickTop="1"/>
    <row r="5" spans="1:4" ht="12.75" customHeight="1">
      <c r="A5" t="s">
        <v>17</v>
      </c>
      <c r="B5" s="4">
        <f>B6/0.44</f>
        <v>907.1999999999999</v>
      </c>
      <c r="C5" s="4"/>
      <c r="D5" s="30" t="s">
        <v>18</v>
      </c>
    </row>
    <row r="6" spans="1:4" ht="12.75" customHeight="1">
      <c r="A6" t="s">
        <v>19</v>
      </c>
      <c r="B6" s="4">
        <f>B2*(B3/50)*0.088</f>
        <v>399.16799999999995</v>
      </c>
      <c r="C6" s="3"/>
      <c r="D6" s="30" t="s">
        <v>20</v>
      </c>
    </row>
    <row r="7" spans="1:4" ht="12.75" customHeight="1">
      <c r="A7" t="s">
        <v>21</v>
      </c>
      <c r="B7" s="4">
        <f>B8/3</f>
        <v>22.94068965517241</v>
      </c>
      <c r="C7" s="4"/>
      <c r="D7" s="30"/>
    </row>
    <row r="8" spans="1:4" ht="12.75" customHeight="1">
      <c r="A8" t="s">
        <v>22</v>
      </c>
      <c r="B8" s="4">
        <f>B6/5.8</f>
        <v>68.82206896551723</v>
      </c>
      <c r="C8" s="4"/>
      <c r="D8" s="30" t="s">
        <v>23</v>
      </c>
    </row>
    <row r="9" spans="1:3" ht="12.75" customHeight="1">
      <c r="A9" t="s">
        <v>24</v>
      </c>
      <c r="B9" s="4">
        <f>B8*5</f>
        <v>344.1103448275862</v>
      </c>
      <c r="C9" s="4"/>
    </row>
    <row r="10" ht="12.75" customHeight="1"/>
    <row r="24" spans="1:4" ht="12.75">
      <c r="A24" s="42" t="s">
        <v>37</v>
      </c>
      <c r="B24" s="41"/>
      <c r="C24" s="41"/>
      <c r="D24" s="41"/>
    </row>
    <row r="25" spans="1:4" ht="12.75">
      <c r="A25" s="41"/>
      <c r="B25" s="41"/>
      <c r="C25" s="41"/>
      <c r="D25" s="41"/>
    </row>
    <row r="26" spans="1:4" ht="12.75">
      <c r="A26" s="41"/>
      <c r="B26" s="41"/>
      <c r="C26" s="41"/>
      <c r="D26" s="41"/>
    </row>
  </sheetData>
  <sheetProtection password="DCEB" sheet="1" objects="1" scenarios="1"/>
  <protectedRanges>
    <protectedRange sqref="B2 B3" name="Range1"/>
  </protectedRanges>
  <mergeCells count="1">
    <mergeCell ref="A24:D2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3:M40"/>
  <sheetViews>
    <sheetView workbookViewId="0" topLeftCell="A13">
      <selection activeCell="L31" sqref="L31"/>
    </sheetView>
  </sheetViews>
  <sheetFormatPr defaultColWidth="9.140625" defaultRowHeight="12.75"/>
  <cols>
    <col min="2" max="2" width="12.7109375" style="0" customWidth="1"/>
    <col min="3" max="3" width="9.57421875" style="0" bestFit="1" customWidth="1"/>
    <col min="5" max="5" width="6.7109375" style="34" customWidth="1"/>
    <col min="8" max="8" width="6.7109375" style="34" customWidth="1"/>
    <col min="11" max="11" width="6.7109375" style="34" customWidth="1"/>
  </cols>
  <sheetData>
    <row r="23" spans="3:13" ht="12.75">
      <c r="C23">
        <v>50</v>
      </c>
      <c r="D23" t="s">
        <v>29</v>
      </c>
      <c r="E23" s="34" t="s">
        <v>30</v>
      </c>
      <c r="F23">
        <v>60</v>
      </c>
      <c r="G23" t="s">
        <v>24</v>
      </c>
      <c r="H23" s="34" t="s">
        <v>30</v>
      </c>
      <c r="I23" s="4">
        <f>F23/F32</f>
        <v>84</v>
      </c>
      <c r="J23" t="s">
        <v>33</v>
      </c>
      <c r="K23" s="34" t="s">
        <v>30</v>
      </c>
      <c r="L23">
        <f>F23/F33</f>
        <v>120</v>
      </c>
      <c r="M23" t="s">
        <v>34</v>
      </c>
    </row>
    <row r="24" spans="3:13" ht="12.75">
      <c r="C24">
        <v>1</v>
      </c>
      <c r="D24" t="s">
        <v>29</v>
      </c>
      <c r="E24" s="34" t="s">
        <v>30</v>
      </c>
      <c r="F24">
        <f>60/50</f>
        <v>1.2</v>
      </c>
      <c r="G24" t="s">
        <v>24</v>
      </c>
      <c r="H24" s="34" t="s">
        <v>30</v>
      </c>
      <c r="I24" s="4">
        <f>F24/F32</f>
        <v>1.68</v>
      </c>
      <c r="J24" t="s">
        <v>33</v>
      </c>
      <c r="K24" s="34" t="s">
        <v>30</v>
      </c>
      <c r="L24">
        <f>F24/F33</f>
        <v>2.4</v>
      </c>
      <c r="M24" t="s">
        <v>34</v>
      </c>
    </row>
    <row r="25" ht="12.75">
      <c r="I25" s="4"/>
    </row>
    <row r="26" spans="3:7" ht="12.75">
      <c r="C26" s="3">
        <f>C23/F23</f>
        <v>0.8333333333333334</v>
      </c>
      <c r="D26" t="s">
        <v>29</v>
      </c>
      <c r="E26" s="34" t="s">
        <v>30</v>
      </c>
      <c r="F26">
        <v>1</v>
      </c>
      <c r="G26" t="s">
        <v>31</v>
      </c>
    </row>
    <row r="29" spans="1:13" ht="12.75">
      <c r="A29" s="35">
        <v>1.5</v>
      </c>
      <c r="B29" t="s">
        <v>36</v>
      </c>
      <c r="C29">
        <v>750</v>
      </c>
      <c r="D29" t="s">
        <v>24</v>
      </c>
      <c r="E29" s="34" t="s">
        <v>32</v>
      </c>
      <c r="F29" s="36">
        <f>A29*C29/1000</f>
        <v>1.125</v>
      </c>
      <c r="G29" t="s">
        <v>29</v>
      </c>
      <c r="H29" s="34" t="s">
        <v>30</v>
      </c>
      <c r="I29" s="4">
        <f>F29*I24</f>
        <v>1.89</v>
      </c>
      <c r="J29" t="s">
        <v>33</v>
      </c>
      <c r="K29" s="34" t="s">
        <v>30</v>
      </c>
      <c r="L29" s="4">
        <f>F29*L24</f>
        <v>2.6999999999999997</v>
      </c>
      <c r="M29" t="s">
        <v>34</v>
      </c>
    </row>
    <row r="30" spans="3:13" ht="12.75">
      <c r="C30">
        <v>640</v>
      </c>
      <c r="D30" t="s">
        <v>24</v>
      </c>
      <c r="E30" s="34" t="s">
        <v>32</v>
      </c>
      <c r="F30" s="36">
        <f>A29*C30/1000</f>
        <v>0.96</v>
      </c>
      <c r="G30" t="s">
        <v>29</v>
      </c>
      <c r="H30" s="34" t="s">
        <v>30</v>
      </c>
      <c r="I30" s="4">
        <f>F30*I24</f>
        <v>1.6127999999999998</v>
      </c>
      <c r="J30" t="s">
        <v>33</v>
      </c>
      <c r="K30" s="34" t="s">
        <v>30</v>
      </c>
      <c r="L30" s="4">
        <f>F30*L24</f>
        <v>2.304</v>
      </c>
      <c r="M30" t="s">
        <v>34</v>
      </c>
    </row>
    <row r="32" spans="3:10" ht="12.75">
      <c r="C32">
        <v>1</v>
      </c>
      <c r="D32" t="s">
        <v>33</v>
      </c>
      <c r="E32" s="34" t="s">
        <v>30</v>
      </c>
      <c r="F32" s="3">
        <f>5/7</f>
        <v>0.7142857142857143</v>
      </c>
      <c r="G32" t="s">
        <v>24</v>
      </c>
      <c r="H32" s="34" t="s">
        <v>30</v>
      </c>
      <c r="I32" s="3">
        <f>F32/60*50</f>
        <v>0.5952380952380953</v>
      </c>
      <c r="J32" t="s">
        <v>29</v>
      </c>
    </row>
    <row r="33" spans="3:10" ht="12.75">
      <c r="C33">
        <v>1</v>
      </c>
      <c r="D33" t="s">
        <v>34</v>
      </c>
      <c r="E33" s="34" t="s">
        <v>30</v>
      </c>
      <c r="F33" s="3">
        <f>5/10</f>
        <v>0.5</v>
      </c>
      <c r="G33" t="s">
        <v>24</v>
      </c>
      <c r="H33" s="34" t="s">
        <v>30</v>
      </c>
      <c r="I33" s="3">
        <f>F33/60*50</f>
        <v>0.4166666666666667</v>
      </c>
      <c r="J33" t="s">
        <v>35</v>
      </c>
    </row>
    <row r="39" ht="12.75">
      <c r="I39" s="3">
        <f>12*7</f>
        <v>84</v>
      </c>
    </row>
    <row r="40" ht="12.75">
      <c r="I40" s="3">
        <f>60*F32</f>
        <v>42.85714285714286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 DS</cp:lastModifiedBy>
  <dcterms:created xsi:type="dcterms:W3CDTF">2009-09-13T12:21:35Z</dcterms:created>
  <dcterms:modified xsi:type="dcterms:W3CDTF">2010-05-13T18:10:38Z</dcterms:modified>
  <cp:category/>
  <cp:version/>
  <cp:contentType/>
  <cp:contentStatus/>
</cp:coreProperties>
</file>